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0" windowHeight="11020"/>
  </bookViews>
  <sheets>
    <sheet name="Arkusz1" sheetId="6" r:id="rId1"/>
  </sheets>
  <calcPr calcId="145621"/>
</workbook>
</file>

<file path=xl/calcChain.xml><?xml version="1.0" encoding="utf-8"?>
<calcChain xmlns="http://schemas.openxmlformats.org/spreadsheetml/2006/main">
  <c r="M18" i="6" l="1"/>
  <c r="M17" i="6"/>
  <c r="M16" i="6"/>
  <c r="M15" i="6"/>
  <c r="M14" i="6"/>
  <c r="M13" i="6"/>
  <c r="M12" i="6"/>
  <c r="S11" i="6"/>
  <c r="S12" i="6" s="1"/>
  <c r="S13" i="6" s="1"/>
  <c r="S14" i="6" s="1"/>
  <c r="S15" i="6" s="1"/>
  <c r="S16" i="6" s="1"/>
  <c r="S17" i="6" s="1"/>
  <c r="S18" i="6" s="1"/>
  <c r="S19" i="6" s="1"/>
  <c r="S20" i="6" s="1"/>
  <c r="S21" i="6" s="1"/>
  <c r="Q3" i="6"/>
  <c r="M4" i="6"/>
  <c r="F31" i="6"/>
  <c r="C31" i="6"/>
  <c r="N3" i="6" s="1"/>
  <c r="M3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2" i="6"/>
  <c r="E31" i="6" s="1"/>
  <c r="Q4" i="6" s="1"/>
  <c r="D3" i="6"/>
  <c r="D4" i="6"/>
  <c r="D5" i="6"/>
  <c r="D31" i="6" s="1"/>
  <c r="N4" i="6" s="1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2" i="6"/>
  <c r="M6" i="6" l="1" a="1"/>
  <c r="N7" i="6" s="1"/>
  <c r="N6" i="6" l="1"/>
  <c r="M6" i="6"/>
  <c r="M7" i="6"/>
  <c r="J5" i="6" a="1"/>
  <c r="J6" i="6" s="1"/>
  <c r="J5" i="6" l="1"/>
  <c r="G3" i="6" l="1"/>
  <c r="H3" i="6" s="1"/>
  <c r="M20" i="6" s="1"/>
  <c r="G7" i="6"/>
  <c r="H7" i="6" s="1"/>
  <c r="G11" i="6"/>
  <c r="H11" i="6" s="1"/>
  <c r="G15" i="6"/>
  <c r="H15" i="6" s="1"/>
  <c r="G19" i="6"/>
  <c r="H19" i="6" s="1"/>
  <c r="G31" i="6"/>
  <c r="H31" i="6" s="1"/>
  <c r="G4" i="6"/>
  <c r="H4" i="6" s="1"/>
  <c r="G8" i="6"/>
  <c r="H8" i="6" s="1"/>
  <c r="G12" i="6"/>
  <c r="H12" i="6" s="1"/>
  <c r="G16" i="6"/>
  <c r="H16" i="6" s="1"/>
  <c r="G20" i="6"/>
  <c r="H20" i="6" s="1"/>
  <c r="G24" i="6"/>
  <c r="H24" i="6" s="1"/>
  <c r="G28" i="6"/>
  <c r="H28" i="6" s="1"/>
  <c r="G2" i="6"/>
  <c r="H2" i="6" s="1"/>
  <c r="M19" i="6" s="1"/>
  <c r="G18" i="6"/>
  <c r="H18" i="6" s="1"/>
  <c r="G30" i="6"/>
  <c r="H30" i="6" s="1"/>
  <c r="G23" i="6"/>
  <c r="H23" i="6" s="1"/>
  <c r="G5" i="6"/>
  <c r="H5" i="6" s="1"/>
  <c r="M10" i="6" s="1"/>
  <c r="G9" i="6"/>
  <c r="H9" i="6" s="1"/>
  <c r="G13" i="6"/>
  <c r="H13" i="6" s="1"/>
  <c r="G17" i="6"/>
  <c r="H17" i="6" s="1"/>
  <c r="G21" i="6"/>
  <c r="H21" i="6" s="1"/>
  <c r="G25" i="6"/>
  <c r="H25" i="6" s="1"/>
  <c r="G29" i="6"/>
  <c r="H29" i="6" s="1"/>
  <c r="G6" i="6"/>
  <c r="H6" i="6" s="1"/>
  <c r="M11" i="6" s="1"/>
  <c r="G10" i="6"/>
  <c r="H10" i="6" s="1"/>
  <c r="G14" i="6"/>
  <c r="H14" i="6" s="1"/>
  <c r="G22" i="6"/>
  <c r="H22" i="6" s="1"/>
  <c r="G26" i="6"/>
  <c r="H26" i="6" s="1"/>
  <c r="G27" i="6"/>
  <c r="H27" i="6" s="1"/>
  <c r="M9" i="6" l="1"/>
  <c r="M22" i="6" l="1"/>
  <c r="O15" i="6" s="1"/>
  <c r="T16" i="6" s="1"/>
  <c r="O14" i="6" l="1"/>
  <c r="T15" i="6" s="1"/>
  <c r="O19" i="6"/>
  <c r="T20" i="6" s="1"/>
  <c r="O11" i="6"/>
  <c r="T12" i="6" s="1"/>
  <c r="O20" i="6"/>
  <c r="T21" i="6" s="1"/>
  <c r="O10" i="6"/>
  <c r="T11" i="6" s="1"/>
  <c r="O13" i="6"/>
  <c r="T14" i="6" s="1"/>
  <c r="O17" i="6"/>
  <c r="T18" i="6" s="1"/>
  <c r="O18" i="6"/>
  <c r="T19" i="6" s="1"/>
  <c r="O9" i="6"/>
  <c r="T10" i="6" s="1"/>
  <c r="O16" i="6"/>
  <c r="T17" i="6" s="1"/>
  <c r="O12" i="6"/>
  <c r="T13" i="6" s="1"/>
</calcChain>
</file>

<file path=xl/sharedStrings.xml><?xml version="1.0" encoding="utf-8"?>
<sst xmlns="http://schemas.openxmlformats.org/spreadsheetml/2006/main" count="126" uniqueCount="95">
  <si>
    <t>Y^</t>
  </si>
  <si>
    <t>zi</t>
  </si>
  <si>
    <t>a</t>
  </si>
  <si>
    <t>b</t>
  </si>
  <si>
    <t>z2</t>
  </si>
  <si>
    <t>z3</t>
  </si>
  <si>
    <t>z4</t>
  </si>
  <si>
    <t>z5</t>
  </si>
  <si>
    <t>z6</t>
  </si>
  <si>
    <t>z7</t>
  </si>
  <si>
    <t>z8</t>
  </si>
  <si>
    <t>z9</t>
  </si>
  <si>
    <t>z10</t>
  </si>
  <si>
    <t>z11</t>
  </si>
  <si>
    <t>z12</t>
  </si>
  <si>
    <t>z1</t>
  </si>
  <si>
    <t>period</t>
  </si>
  <si>
    <t>n</t>
  </si>
  <si>
    <t>t</t>
  </si>
  <si>
    <t>t2</t>
  </si>
  <si>
    <r>
      <t>t</t>
    </r>
    <r>
      <rPr>
        <b/>
        <i/>
        <vertAlign val="superscript"/>
        <sz val="11"/>
        <color theme="1"/>
        <rFont val="Calibri"/>
        <family val="2"/>
        <scheme val="minor"/>
      </rPr>
      <t>T</t>
    </r>
    <r>
      <rPr>
        <b/>
        <i/>
        <sz val="11"/>
        <color theme="1"/>
        <rFont val="Calibri"/>
        <family val="2"/>
        <scheme val="minor"/>
      </rPr>
      <t>t</t>
    </r>
  </si>
  <si>
    <r>
      <t>(t</t>
    </r>
    <r>
      <rPr>
        <b/>
        <i/>
        <vertAlign val="superscript"/>
        <sz val="11"/>
        <color theme="1"/>
        <rFont val="Calibri"/>
        <family val="2"/>
        <scheme val="minor"/>
      </rPr>
      <t>T</t>
    </r>
    <r>
      <rPr>
        <b/>
        <i/>
        <sz val="11"/>
        <color theme="1"/>
        <rFont val="Calibri"/>
        <family val="2"/>
        <scheme val="minor"/>
      </rPr>
      <t>t)</t>
    </r>
    <r>
      <rPr>
        <b/>
        <i/>
        <vertAlign val="superscript"/>
        <sz val="11"/>
        <color theme="1"/>
        <rFont val="Calibri"/>
        <family val="2"/>
        <scheme val="minor"/>
      </rPr>
      <t>-1</t>
    </r>
  </si>
  <si>
    <r>
      <t>t</t>
    </r>
    <r>
      <rPr>
        <b/>
        <i/>
        <vertAlign val="superscript"/>
        <sz val="11"/>
        <color theme="1"/>
        <rFont val="Calibri"/>
        <family val="2"/>
        <scheme val="minor"/>
      </rPr>
      <t>T</t>
    </r>
    <r>
      <rPr>
        <b/>
        <i/>
        <sz val="11"/>
        <color theme="1"/>
        <rFont val="Calibri"/>
        <family val="2"/>
        <scheme val="minor"/>
      </rPr>
      <t>y</t>
    </r>
  </si>
  <si>
    <t>t*y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</si>
  <si>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</si>
  <si>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</si>
  <si>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</si>
  <si>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</si>
  <si>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</si>
  <si>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</si>
  <si>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</si>
  <si>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</si>
  <si>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</si>
  <si>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01</t>
  </si>
  <si>
    <t>02</t>
  </si>
  <si>
    <t>03</t>
  </si>
  <si>
    <t>month</t>
  </si>
  <si>
    <t>Suma</t>
  </si>
  <si>
    <t>2017.11</t>
  </si>
  <si>
    <t>2017.12</t>
  </si>
  <si>
    <t>Y</t>
  </si>
  <si>
    <t>2018.01</t>
  </si>
  <si>
    <t>2018.02</t>
  </si>
  <si>
    <t>2018.03</t>
  </si>
  <si>
    <t>2018.04</t>
  </si>
  <si>
    <t>2018.05</t>
  </si>
  <si>
    <t>2018.06</t>
  </si>
  <si>
    <t>2018.07</t>
  </si>
  <si>
    <t>2018.08</t>
  </si>
  <si>
    <t>2018.09</t>
  </si>
  <si>
    <t>2018.10</t>
  </si>
  <si>
    <t>2018.11</t>
  </si>
  <si>
    <t>2018.12</t>
  </si>
  <si>
    <t>2019.01</t>
  </si>
  <si>
    <t>2019.02</t>
  </si>
  <si>
    <t>2019.03</t>
  </si>
  <si>
    <t>2019.04</t>
  </si>
  <si>
    <t>2019.05</t>
  </si>
  <si>
    <t>2019.06</t>
  </si>
  <si>
    <t>2019.07</t>
  </si>
  <si>
    <t>2019.08</t>
  </si>
  <si>
    <t>2019.09</t>
  </si>
  <si>
    <t>2019.10</t>
  </si>
  <si>
    <t>2019.11</t>
  </si>
  <si>
    <t>2019.12</t>
  </si>
  <si>
    <t>2020.01</t>
  </si>
  <si>
    <t>2020.02</t>
  </si>
  <si>
    <t>2020.03</t>
  </si>
  <si>
    <t>2020.04</t>
  </si>
  <si>
    <t>2020.05</t>
  </si>
  <si>
    <t>2020.06</t>
  </si>
  <si>
    <t>2020.07</t>
  </si>
  <si>
    <t>2020.08</t>
  </si>
  <si>
    <t>2020.09</t>
  </si>
  <si>
    <t>2020.10</t>
  </si>
  <si>
    <t>2020.11</t>
  </si>
  <si>
    <t>2020.12</t>
  </si>
  <si>
    <t>Prognoza</t>
  </si>
  <si>
    <t>q =</t>
  </si>
  <si>
    <t>wskaźniki sezonowości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</si>
  <si>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</si>
  <si>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</si>
  <si>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</si>
  <si>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</si>
  <si>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</si>
  <si>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</si>
  <si>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</si>
  <si>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</si>
  <si>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</si>
  <si>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</si>
  <si>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</si>
  <si>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</si>
  <si>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2021.01</t>
  </si>
  <si>
    <t>2021.02</t>
  </si>
  <si>
    <t>2021.03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</si>
</sst>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">
    <xf numFmtId="0" fontId="0" fillId="0" borderId="0" xfId="0"/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19" fillId="0" borderId="0" xfId="0" applyFont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19" fillId="34" borderId="17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35" borderId="10" xfId="0" applyFill="1" applyBorder="1" applyAlignment="1">
      <alignment horizontal="center"/>
    </xf>
    <xf numFmtId="0" fontId="16" fillId="35" borderId="10" xfId="0" applyFont="1" applyFill="1" applyBorder="1"/>
    <xf numFmtId="0" fontId="18" fillId="35" borderId="10" xfId="0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/>
    </xf>
    <xf numFmtId="0" fontId="0" fillId="33" borderId="0" xfId="0" applyFill="1"/>
    <xf numFmtId="0" fontId="16" fillId="35" borderId="10" xfId="0" applyFont="1" applyFill="1" applyBorder="1" applyAlignment="1">
      <alignment horizontal="center" wrapText="1"/>
    </xf>
    <xf numFmtId="2" fontId="0" fillId="0" borderId="10" xfId="0" applyNumberFormat="1" applyBorder="1" applyAlignment="1">
      <alignment horizontal="center"/>
    </xf>
    <xf numFmtId="2" fontId="16" fillId="35" borderId="10" xfId="0" applyNumberFormat="1" applyFont="1" applyFill="1" applyBorder="1" applyAlignment="1">
      <alignment horizontal="center"/>
    </xf>
    <xf numFmtId="1" fontId="0" fillId="35" borderId="10" xfId="0" applyNumberFormat="1" applyFill="1" applyBorder="1" applyAlignment="1">
      <alignment horizontal="center"/>
    </xf>
  </cellXfs>
  <cellStyles count="42">
    <cellStyle name="20% - akcent 1" xfId="19" builtinId="30" customBuiltin="1"/>
    <cellStyle name="20% - akcent 2" xfId="23" builtinId="34" customBuiltin="1"/>
    <cellStyle name="20% - akcent 3" xfId="27" builtinId="38" customBuiltin="1"/>
    <cellStyle name="20% - akcent 4" xfId="31" builtinId="42" customBuiltin="1"/>
    <cellStyle name="20% - akcent 5" xfId="35" builtinId="46" customBuiltin="1"/>
    <cellStyle name="20% - akcent 6" xfId="39" builtinId="50" customBuiltin="1"/>
    <cellStyle name="40% - akcent 1" xfId="20" builtinId="31" customBuiltin="1"/>
    <cellStyle name="40% - akcent 2" xfId="24" builtinId="35" customBuiltin="1"/>
    <cellStyle name="40% - akcent 3" xfId="28" builtinId="39" customBuiltin="1"/>
    <cellStyle name="40% - akcent 4" xfId="32" builtinId="43" customBuiltin="1"/>
    <cellStyle name="40% - akcent 5" xfId="36" builtinId="47" customBuiltin="1"/>
    <cellStyle name="40% - akcent 6" xfId="40" builtinId="51" customBuiltin="1"/>
    <cellStyle name="60% - akcent 1" xfId="21" builtinId="32" customBuiltin="1"/>
    <cellStyle name="60% - akcent 2" xfId="25" builtinId="36" customBuiltin="1"/>
    <cellStyle name="60% - akcent 3" xfId="29" builtinId="40" customBuiltin="1"/>
    <cellStyle name="60% - akcent 4" xfId="33" builtinId="44" customBuiltin="1"/>
    <cellStyle name="60% - akcent 5" xfId="37" builtinId="48" customBuiltin="1"/>
    <cellStyle name="60% -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e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e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e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44972987751531057"/>
                  <c:y val="-0.2420505249343832"/>
                </c:manualLayout>
              </c:layout>
              <c:numFmt formatCode="General" sourceLinked="0"/>
            </c:trendlineLbl>
          </c:trendline>
          <c:trendline>
            <c:spPr>
              <a:ln>
                <a:prstDash val="sysDash"/>
              </a:ln>
            </c:spPr>
            <c:trendlineType val="movingAvg"/>
            <c:period val="2"/>
            <c:dispRSqr val="0"/>
            <c:dispEq val="0"/>
          </c:trendline>
          <c:yVal>
            <c:numRef>
              <c:f>Arkusz1!$F$2:$F$30</c:f>
              <c:numCache>
                <c:formatCode>General</c:formatCode>
                <c:ptCount val="29"/>
                <c:pt idx="0">
                  <c:v>1098</c:v>
                </c:pt>
                <c:pt idx="1">
                  <c:v>5433</c:v>
                </c:pt>
                <c:pt idx="2">
                  <c:v>9199.7420000000002</c:v>
                </c:pt>
                <c:pt idx="3">
                  <c:v>3573</c:v>
                </c:pt>
                <c:pt idx="4">
                  <c:v>7072.8339999999998</c:v>
                </c:pt>
                <c:pt idx="5">
                  <c:v>7022.4</c:v>
                </c:pt>
                <c:pt idx="6">
                  <c:v>14968.636</c:v>
                </c:pt>
                <c:pt idx="7">
                  <c:v>10749</c:v>
                </c:pt>
                <c:pt idx="8">
                  <c:v>3565</c:v>
                </c:pt>
                <c:pt idx="9">
                  <c:v>12259.058000000001</c:v>
                </c:pt>
                <c:pt idx="10">
                  <c:v>11012</c:v>
                </c:pt>
                <c:pt idx="11">
                  <c:v>14002.364</c:v>
                </c:pt>
                <c:pt idx="12">
                  <c:v>11760.912</c:v>
                </c:pt>
                <c:pt idx="13">
                  <c:v>9048.8169999999991</c:v>
                </c:pt>
                <c:pt idx="14">
                  <c:v>12748.1</c:v>
                </c:pt>
                <c:pt idx="15">
                  <c:v>10676.171</c:v>
                </c:pt>
                <c:pt idx="16">
                  <c:v>19334.940999999999</c:v>
                </c:pt>
                <c:pt idx="17">
                  <c:v>22962.558000000001</c:v>
                </c:pt>
                <c:pt idx="18">
                  <c:v>15382.525</c:v>
                </c:pt>
                <c:pt idx="19">
                  <c:v>12450.786</c:v>
                </c:pt>
                <c:pt idx="20">
                  <c:v>7178.3059999999996</c:v>
                </c:pt>
                <c:pt idx="21">
                  <c:v>19224.553</c:v>
                </c:pt>
                <c:pt idx="22">
                  <c:v>28902.285</c:v>
                </c:pt>
                <c:pt idx="23">
                  <c:v>18313.286</c:v>
                </c:pt>
                <c:pt idx="24">
                  <c:v>35220.606</c:v>
                </c:pt>
                <c:pt idx="25">
                  <c:v>8493</c:v>
                </c:pt>
                <c:pt idx="26">
                  <c:v>19689.474000000002</c:v>
                </c:pt>
                <c:pt idx="27">
                  <c:v>9284.9320000000007</c:v>
                </c:pt>
                <c:pt idx="28">
                  <c:v>31603.01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624384"/>
        <c:axId val="132625920"/>
      </c:scatterChart>
      <c:valAx>
        <c:axId val="132624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32625920"/>
        <c:crosses val="autoZero"/>
        <c:crossBetween val="midCat"/>
      </c:valAx>
      <c:valAx>
        <c:axId val="132625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262438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</xdr:colOff>
      <xdr:row>27</xdr:row>
      <xdr:rowOff>152400</xdr:rowOff>
    </xdr:from>
    <xdr:to>
      <xdr:col>16</xdr:col>
      <xdr:colOff>552450</xdr:colOff>
      <xdr:row>42</xdr:row>
      <xdr:rowOff>38100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G1" workbookViewId="0">
      <selection activeCell="Q9" sqref="Q9"/>
    </sheetView>
  </sheetViews>
  <sheetFormatPr defaultRowHeight="14.5" x14ac:dyDescent="0.35"/>
  <cols>
    <col min="15" max="15" width="12.81640625" customWidth="1"/>
    <col min="20" max="20" width="12.26953125" customWidth="1"/>
  </cols>
  <sheetData>
    <row r="1" spans="1:20" x14ac:dyDescent="0.35">
      <c r="A1" s="19" t="s">
        <v>36</v>
      </c>
      <c r="B1" s="19" t="s">
        <v>16</v>
      </c>
      <c r="C1" s="19" t="s">
        <v>18</v>
      </c>
      <c r="D1" s="19" t="s">
        <v>19</v>
      </c>
      <c r="E1" s="19" t="s">
        <v>23</v>
      </c>
      <c r="F1" s="19" t="s">
        <v>40</v>
      </c>
      <c r="G1" s="19" t="s">
        <v>0</v>
      </c>
      <c r="H1" s="19" t="s">
        <v>1</v>
      </c>
    </row>
    <row r="2" spans="1:20" ht="15" thickBot="1" x14ac:dyDescent="0.4">
      <c r="A2" s="1" t="s">
        <v>31</v>
      </c>
      <c r="B2" s="1" t="s">
        <v>38</v>
      </c>
      <c r="C2" s="1">
        <v>1</v>
      </c>
      <c r="D2" s="1">
        <f>C2^2</f>
        <v>1</v>
      </c>
      <c r="E2" s="1">
        <f>C2*F2</f>
        <v>1098</v>
      </c>
      <c r="F2" s="1">
        <v>1098</v>
      </c>
      <c r="G2" s="1">
        <f>$J$5+$J$6*C2</f>
        <v>4595.4076758620722</v>
      </c>
      <c r="H2" s="1">
        <f>F2/G2</f>
        <v>0.2389341876602975</v>
      </c>
    </row>
    <row r="3" spans="1:20" ht="17" thickBot="1" x14ac:dyDescent="0.4">
      <c r="A3" s="1" t="s">
        <v>32</v>
      </c>
      <c r="B3" s="1" t="s">
        <v>39</v>
      </c>
      <c r="C3" s="1">
        <v>2</v>
      </c>
      <c r="D3" s="1">
        <f t="shared" ref="D3:D30" si="0">C3^2</f>
        <v>4</v>
      </c>
      <c r="E3" s="1">
        <f t="shared" ref="E3:E30" si="1">C3*F3</f>
        <v>10866</v>
      </c>
      <c r="F3" s="1">
        <v>5433</v>
      </c>
      <c r="G3" s="1">
        <f t="shared" ref="G3:G31" si="2">$J$5+$J$6*C3</f>
        <v>5233.2462802955697</v>
      </c>
      <c r="H3" s="1">
        <f t="shared" ref="H3:H31" si="3">F3/G3</f>
        <v>1.0381701355154163</v>
      </c>
      <c r="I3" s="12" t="s">
        <v>17</v>
      </c>
      <c r="J3" s="17">
        <v>29</v>
      </c>
      <c r="L3" s="12" t="s">
        <v>20</v>
      </c>
      <c r="M3" s="3">
        <f>J3</f>
        <v>29</v>
      </c>
      <c r="N3" s="4">
        <f>C31</f>
        <v>435</v>
      </c>
      <c r="P3" s="12" t="s">
        <v>22</v>
      </c>
      <c r="Q3" s="14">
        <f>F31</f>
        <v>392229.29599999997</v>
      </c>
    </row>
    <row r="4" spans="1:20" ht="15" thickBot="1" x14ac:dyDescent="0.4">
      <c r="A4" s="1" t="s">
        <v>33</v>
      </c>
      <c r="B4" s="1" t="s">
        <v>41</v>
      </c>
      <c r="C4" s="1">
        <v>3</v>
      </c>
      <c r="D4" s="1">
        <f t="shared" si="0"/>
        <v>9</v>
      </c>
      <c r="E4" s="1">
        <f t="shared" si="1"/>
        <v>27599.226000000002</v>
      </c>
      <c r="F4" s="1">
        <v>9199.7420000000002</v>
      </c>
      <c r="G4" s="1">
        <f t="shared" si="2"/>
        <v>5871.0848847290672</v>
      </c>
      <c r="H4" s="1">
        <f t="shared" si="3"/>
        <v>1.5669577566369219</v>
      </c>
      <c r="M4" s="5">
        <f>C31</f>
        <v>435</v>
      </c>
      <c r="N4" s="6">
        <f>D31</f>
        <v>8555</v>
      </c>
      <c r="Q4" s="13">
        <f>E31</f>
        <v>7178251.807000001</v>
      </c>
    </row>
    <row r="5" spans="1:20" ht="15" thickBot="1" x14ac:dyDescent="0.4">
      <c r="A5" s="1" t="s">
        <v>34</v>
      </c>
      <c r="B5" s="1" t="s">
        <v>42</v>
      </c>
      <c r="C5" s="1">
        <v>4</v>
      </c>
      <c r="D5" s="1">
        <f t="shared" si="0"/>
        <v>16</v>
      </c>
      <c r="E5" s="1">
        <f t="shared" si="1"/>
        <v>14292</v>
      </c>
      <c r="F5" s="1">
        <v>3573</v>
      </c>
      <c r="G5" s="1">
        <f t="shared" si="2"/>
        <v>6508.9234891625656</v>
      </c>
      <c r="H5" s="1">
        <f t="shared" si="3"/>
        <v>0.54893870022425173</v>
      </c>
      <c r="I5" s="12" t="s">
        <v>2</v>
      </c>
      <c r="J5" s="15">
        <f t="array" ref="J5:J6">MMULT(M6:N7,Q3:Q4)</f>
        <v>3957.5690714285738</v>
      </c>
      <c r="M5" s="7"/>
      <c r="N5" s="7"/>
    </row>
    <row r="6" spans="1:20" ht="17" thickBot="1" x14ac:dyDescent="0.4">
      <c r="A6" s="1" t="s">
        <v>35</v>
      </c>
      <c r="B6" s="1" t="s">
        <v>43</v>
      </c>
      <c r="C6" s="1">
        <v>5</v>
      </c>
      <c r="D6" s="1">
        <f t="shared" si="0"/>
        <v>25</v>
      </c>
      <c r="E6" s="1">
        <f t="shared" si="1"/>
        <v>35364.17</v>
      </c>
      <c r="F6" s="1">
        <v>7072.8339999999998</v>
      </c>
      <c r="G6" s="1">
        <f t="shared" si="2"/>
        <v>7146.762093596064</v>
      </c>
      <c r="H6" s="1">
        <f t="shared" si="3"/>
        <v>0.98965572204197083</v>
      </c>
      <c r="I6" s="12" t="s">
        <v>3</v>
      </c>
      <c r="J6" s="16">
        <v>637.83860443349795</v>
      </c>
      <c r="L6" s="12" t="s">
        <v>21</v>
      </c>
      <c r="M6" s="8">
        <f t="array" ref="M6:N7">MINVERSE(M3:N4)</f>
        <v>0.14532019704433494</v>
      </c>
      <c r="N6" s="9">
        <v>-7.3891625615763509E-3</v>
      </c>
    </row>
    <row r="7" spans="1:20" ht="15" thickBot="1" x14ac:dyDescent="0.4">
      <c r="A7" s="1" t="s">
        <v>24</v>
      </c>
      <c r="B7" s="1" t="s">
        <v>44</v>
      </c>
      <c r="C7" s="1">
        <v>6</v>
      </c>
      <c r="D7" s="1">
        <f t="shared" si="0"/>
        <v>36</v>
      </c>
      <c r="E7" s="1">
        <f t="shared" si="1"/>
        <v>42134.399999999994</v>
      </c>
      <c r="F7" s="1">
        <v>7022.4</v>
      </c>
      <c r="G7" s="1">
        <f t="shared" si="2"/>
        <v>7784.6006980295615</v>
      </c>
      <c r="H7" s="1">
        <f t="shared" si="3"/>
        <v>0.90208865841731745</v>
      </c>
      <c r="M7" s="10">
        <v>-7.3891625615763526E-3</v>
      </c>
      <c r="N7" s="11">
        <v>4.926108374384235E-4</v>
      </c>
    </row>
    <row r="8" spans="1:20" ht="29.25" customHeight="1" x14ac:dyDescent="0.35">
      <c r="A8" s="1" t="s">
        <v>25</v>
      </c>
      <c r="B8" s="1" t="s">
        <v>45</v>
      </c>
      <c r="C8" s="1">
        <v>7</v>
      </c>
      <c r="D8" s="1">
        <f t="shared" si="0"/>
        <v>49</v>
      </c>
      <c r="E8" s="1">
        <f t="shared" si="1"/>
        <v>104780.452</v>
      </c>
      <c r="F8" s="1">
        <v>14968.636</v>
      </c>
      <c r="G8" s="1">
        <f t="shared" si="2"/>
        <v>8422.439302463059</v>
      </c>
      <c r="H8" s="1">
        <f t="shared" si="3"/>
        <v>1.7772328730968201</v>
      </c>
      <c r="O8" s="24" t="s">
        <v>79</v>
      </c>
      <c r="P8" s="23"/>
    </row>
    <row r="9" spans="1:20" x14ac:dyDescent="0.35">
      <c r="A9" s="1" t="s">
        <v>26</v>
      </c>
      <c r="B9" s="1" t="s">
        <v>46</v>
      </c>
      <c r="C9" s="1">
        <v>8</v>
      </c>
      <c r="D9" s="1">
        <f t="shared" si="0"/>
        <v>64</v>
      </c>
      <c r="E9" s="1">
        <f t="shared" si="1"/>
        <v>85992</v>
      </c>
      <c r="F9" s="1">
        <v>10749</v>
      </c>
      <c r="G9" s="1">
        <f t="shared" si="2"/>
        <v>9060.2779068965574</v>
      </c>
      <c r="H9" s="1">
        <f t="shared" si="3"/>
        <v>1.1863874497511837</v>
      </c>
      <c r="K9" s="2" t="s">
        <v>33</v>
      </c>
      <c r="L9" s="2" t="s">
        <v>15</v>
      </c>
      <c r="M9" s="25">
        <f>(H4+H16+H28)/3</f>
        <v>1.1463886840695938</v>
      </c>
      <c r="N9" s="25" t="s">
        <v>80</v>
      </c>
      <c r="O9" s="26">
        <f t="shared" ref="O9:O20" si="4">M9/$M$22</f>
        <v>1.1401596641892697</v>
      </c>
      <c r="R9" s="21" t="s">
        <v>16</v>
      </c>
      <c r="S9" s="21" t="s">
        <v>18</v>
      </c>
      <c r="T9" s="21" t="s">
        <v>77</v>
      </c>
    </row>
    <row r="10" spans="1:20" x14ac:dyDescent="0.35">
      <c r="A10" s="1" t="s">
        <v>27</v>
      </c>
      <c r="B10" s="1" t="s">
        <v>47</v>
      </c>
      <c r="C10" s="1">
        <v>9</v>
      </c>
      <c r="D10" s="1">
        <f t="shared" si="0"/>
        <v>81</v>
      </c>
      <c r="E10" s="1">
        <f t="shared" si="1"/>
        <v>32085</v>
      </c>
      <c r="F10" s="1">
        <v>3565</v>
      </c>
      <c r="G10" s="1">
        <f t="shared" si="2"/>
        <v>9698.1165113300558</v>
      </c>
      <c r="H10" s="1">
        <f t="shared" si="3"/>
        <v>0.36759715103804991</v>
      </c>
      <c r="K10" s="2" t="s">
        <v>34</v>
      </c>
      <c r="L10" s="2" t="s">
        <v>4</v>
      </c>
      <c r="M10" s="25">
        <f t="shared" ref="M10:M18" si="5">(H5+H17+H29)/3</f>
        <v>0.57610934664157409</v>
      </c>
      <c r="N10" s="25" t="s">
        <v>81</v>
      </c>
      <c r="O10" s="26">
        <f t="shared" si="4"/>
        <v>0.57297899772646477</v>
      </c>
      <c r="R10" s="22" t="s">
        <v>68</v>
      </c>
      <c r="S10" s="19">
        <v>30</v>
      </c>
      <c r="T10" s="27">
        <f t="shared" ref="T10:T21" si="6">($J$5+$J$6*S10)*O9</f>
        <v>26329.396094621326</v>
      </c>
    </row>
    <row r="11" spans="1:20" x14ac:dyDescent="0.35">
      <c r="A11" s="1" t="s">
        <v>28</v>
      </c>
      <c r="B11" s="1" t="s">
        <v>48</v>
      </c>
      <c r="C11" s="1">
        <v>10</v>
      </c>
      <c r="D11" s="1">
        <f t="shared" si="0"/>
        <v>100</v>
      </c>
      <c r="E11" s="1">
        <f t="shared" si="1"/>
        <v>122590.58000000002</v>
      </c>
      <c r="F11" s="1">
        <v>12259.058000000001</v>
      </c>
      <c r="G11" s="1">
        <f t="shared" si="2"/>
        <v>10335.955115763554</v>
      </c>
      <c r="H11" s="1">
        <f t="shared" si="3"/>
        <v>1.1860595235464488</v>
      </c>
      <c r="K11" s="2" t="s">
        <v>35</v>
      </c>
      <c r="L11" s="2" t="s">
        <v>5</v>
      </c>
      <c r="M11" s="25">
        <f t="shared" si="5"/>
        <v>1.2344659315053697</v>
      </c>
      <c r="N11" s="25" t="s">
        <v>82</v>
      </c>
      <c r="O11" s="26">
        <f t="shared" si="4"/>
        <v>1.2277583349146284</v>
      </c>
      <c r="R11" s="22" t="s">
        <v>69</v>
      </c>
      <c r="S11" s="19">
        <f>S10+1</f>
        <v>31</v>
      </c>
      <c r="T11" s="27">
        <f t="shared" si="6"/>
        <v>13597.115812646533</v>
      </c>
    </row>
    <row r="12" spans="1:20" x14ac:dyDescent="0.35">
      <c r="A12" s="1" t="s">
        <v>29</v>
      </c>
      <c r="B12" s="1" t="s">
        <v>49</v>
      </c>
      <c r="C12" s="1">
        <v>11</v>
      </c>
      <c r="D12" s="1">
        <f t="shared" si="0"/>
        <v>121</v>
      </c>
      <c r="E12" s="1">
        <f t="shared" si="1"/>
        <v>121132</v>
      </c>
      <c r="F12" s="1">
        <v>11012</v>
      </c>
      <c r="G12" s="1">
        <f t="shared" si="2"/>
        <v>10973.793720197051</v>
      </c>
      <c r="H12" s="1">
        <f t="shared" si="3"/>
        <v>1.0034815926722433</v>
      </c>
      <c r="K12" s="2" t="s">
        <v>24</v>
      </c>
      <c r="L12" s="2" t="s">
        <v>6</v>
      </c>
      <c r="M12" s="25">
        <f>(H7+H19)/2</f>
        <v>1.194714833098611</v>
      </c>
      <c r="N12" s="25" t="s">
        <v>83</v>
      </c>
      <c r="O12" s="26">
        <f t="shared" si="4"/>
        <v>1.1882232281568463</v>
      </c>
      <c r="R12" s="22" t="s">
        <v>70</v>
      </c>
      <c r="S12" s="19">
        <f t="shared" ref="S12:S21" si="7">S11+1</f>
        <v>32</v>
      </c>
      <c r="T12" s="27">
        <f t="shared" si="6"/>
        <v>29918.511627000113</v>
      </c>
    </row>
    <row r="13" spans="1:20" x14ac:dyDescent="0.35">
      <c r="A13" s="1" t="s">
        <v>30</v>
      </c>
      <c r="B13" s="1" t="s">
        <v>50</v>
      </c>
      <c r="C13" s="1">
        <v>12</v>
      </c>
      <c r="D13" s="1">
        <f t="shared" si="0"/>
        <v>144</v>
      </c>
      <c r="E13" s="1">
        <f t="shared" si="1"/>
        <v>168028.36799999999</v>
      </c>
      <c r="F13" s="1">
        <v>14002.364</v>
      </c>
      <c r="G13" s="1">
        <f t="shared" si="2"/>
        <v>11611.632324630549</v>
      </c>
      <c r="H13" s="1">
        <f t="shared" si="3"/>
        <v>1.2058910933907405</v>
      </c>
      <c r="K13" s="2" t="s">
        <v>25</v>
      </c>
      <c r="L13" s="2" t="s">
        <v>7</v>
      </c>
      <c r="M13" s="25">
        <f>(H8+H20)/2</f>
        <v>1.3670328379621464</v>
      </c>
      <c r="N13" s="25" t="s">
        <v>84</v>
      </c>
      <c r="O13" s="26">
        <f t="shared" si="4"/>
        <v>1.3596049255594407</v>
      </c>
      <c r="R13" s="22" t="s">
        <v>71</v>
      </c>
      <c r="S13" s="19">
        <f t="shared" si="7"/>
        <v>33</v>
      </c>
      <c r="T13" s="27">
        <f t="shared" si="6"/>
        <v>29712.9988026065</v>
      </c>
    </row>
    <row r="14" spans="1:20" x14ac:dyDescent="0.35">
      <c r="A14" s="1" t="s">
        <v>31</v>
      </c>
      <c r="B14" s="1" t="s">
        <v>51</v>
      </c>
      <c r="C14" s="1">
        <v>13</v>
      </c>
      <c r="D14" s="1">
        <f t="shared" si="0"/>
        <v>169</v>
      </c>
      <c r="E14" s="1">
        <f t="shared" si="1"/>
        <v>152891.856</v>
      </c>
      <c r="F14" s="1">
        <v>11760.912</v>
      </c>
      <c r="G14" s="1">
        <f t="shared" si="2"/>
        <v>12249.470929064048</v>
      </c>
      <c r="H14" s="1">
        <f t="shared" si="3"/>
        <v>0.96011591587152922</v>
      </c>
      <c r="K14" s="2" t="s">
        <v>26</v>
      </c>
      <c r="L14" s="2" t="s">
        <v>8</v>
      </c>
      <c r="M14" s="25">
        <f>(H9+H21)/2</f>
        <v>0.96565189958735531</v>
      </c>
      <c r="N14" s="25" t="s">
        <v>85</v>
      </c>
      <c r="O14" s="26">
        <f t="shared" si="4"/>
        <v>0.96040493146599415</v>
      </c>
      <c r="R14" s="22" t="s">
        <v>72</v>
      </c>
      <c r="S14" s="19">
        <f t="shared" si="7"/>
        <v>34</v>
      </c>
      <c r="T14" s="27">
        <f t="shared" si="6"/>
        <v>34865.819684947273</v>
      </c>
    </row>
    <row r="15" spans="1:20" x14ac:dyDescent="0.35">
      <c r="A15" s="1" t="s">
        <v>32</v>
      </c>
      <c r="B15" s="1" t="s">
        <v>52</v>
      </c>
      <c r="C15" s="1">
        <v>14</v>
      </c>
      <c r="D15" s="1">
        <f t="shared" si="0"/>
        <v>196</v>
      </c>
      <c r="E15" s="1">
        <f t="shared" si="1"/>
        <v>126683.43799999999</v>
      </c>
      <c r="F15" s="1">
        <v>9048.8169999999991</v>
      </c>
      <c r="G15" s="1">
        <f t="shared" si="2"/>
        <v>12887.309533497544</v>
      </c>
      <c r="H15" s="1">
        <f t="shared" si="3"/>
        <v>0.70214942664950486</v>
      </c>
      <c r="K15" s="2" t="s">
        <v>27</v>
      </c>
      <c r="L15" s="2" t="s">
        <v>9</v>
      </c>
      <c r="M15" s="25">
        <f>(H10+H22)/2</f>
        <v>0.39064019707346803</v>
      </c>
      <c r="N15" s="25" t="s">
        <v>86</v>
      </c>
      <c r="O15" s="26">
        <f t="shared" si="4"/>
        <v>0.38851761370585636</v>
      </c>
      <c r="R15" s="22" t="s">
        <v>73</v>
      </c>
      <c r="S15" s="19">
        <f t="shared" si="7"/>
        <v>35</v>
      </c>
      <c r="T15" s="27">
        <f t="shared" si="6"/>
        <v>25241.285794023461</v>
      </c>
    </row>
    <row r="16" spans="1:20" x14ac:dyDescent="0.35">
      <c r="A16" s="1" t="s">
        <v>33</v>
      </c>
      <c r="B16" s="1" t="s">
        <v>53</v>
      </c>
      <c r="C16" s="1">
        <v>15</v>
      </c>
      <c r="D16" s="1">
        <f t="shared" si="0"/>
        <v>225</v>
      </c>
      <c r="E16" s="1">
        <f t="shared" si="1"/>
        <v>191221.5</v>
      </c>
      <c r="F16" s="1">
        <v>12748.1</v>
      </c>
      <c r="G16" s="1">
        <f t="shared" si="2"/>
        <v>13525.148137931043</v>
      </c>
      <c r="H16" s="1">
        <f t="shared" si="3"/>
        <v>0.94254790187829263</v>
      </c>
      <c r="K16" s="2" t="s">
        <v>28</v>
      </c>
      <c r="L16" s="2" t="s">
        <v>10</v>
      </c>
      <c r="M16" s="25">
        <f>(H11+H23)/2</f>
        <v>1.1273414174290117</v>
      </c>
      <c r="N16" s="25" t="s">
        <v>87</v>
      </c>
      <c r="O16" s="26">
        <f t="shared" si="4"/>
        <v>1.1212158928153619</v>
      </c>
      <c r="R16" s="22" t="s">
        <v>74</v>
      </c>
      <c r="S16" s="19">
        <f t="shared" si="7"/>
        <v>36</v>
      </c>
      <c r="T16" s="27">
        <f t="shared" si="6"/>
        <v>10458.800462570678</v>
      </c>
    </row>
    <row r="17" spans="1:20" x14ac:dyDescent="0.35">
      <c r="A17" s="1" t="s">
        <v>34</v>
      </c>
      <c r="B17" s="1" t="s">
        <v>54</v>
      </c>
      <c r="C17" s="1">
        <v>16</v>
      </c>
      <c r="D17" s="1">
        <f t="shared" si="0"/>
        <v>256</v>
      </c>
      <c r="E17" s="1">
        <f t="shared" si="1"/>
        <v>170818.736</v>
      </c>
      <c r="F17" s="1">
        <v>10676.171</v>
      </c>
      <c r="G17" s="1">
        <f t="shared" si="2"/>
        <v>14162.986742364541</v>
      </c>
      <c r="H17" s="1">
        <f t="shared" si="3"/>
        <v>0.75380787924239701</v>
      </c>
      <c r="K17" s="2" t="s">
        <v>29</v>
      </c>
      <c r="L17" s="2" t="s">
        <v>11</v>
      </c>
      <c r="M17" s="25">
        <f>(H12+H24)/2</f>
        <v>1.2775220641779641</v>
      </c>
      <c r="N17" s="25" t="s">
        <v>88</v>
      </c>
      <c r="O17" s="26">
        <f t="shared" si="4"/>
        <v>1.2705805176973517</v>
      </c>
      <c r="R17" s="22" t="s">
        <v>75</v>
      </c>
      <c r="S17" s="19">
        <f t="shared" si="7"/>
        <v>37</v>
      </c>
      <c r="T17" s="27">
        <f t="shared" si="6"/>
        <v>30898.016212454579</v>
      </c>
    </row>
    <row r="18" spans="1:20" x14ac:dyDescent="0.35">
      <c r="A18" s="1" t="s">
        <v>35</v>
      </c>
      <c r="B18" s="1" t="s">
        <v>55</v>
      </c>
      <c r="C18" s="1">
        <v>17</v>
      </c>
      <c r="D18" s="1">
        <f t="shared" si="0"/>
        <v>289</v>
      </c>
      <c r="E18" s="1">
        <f t="shared" si="1"/>
        <v>328693.99699999997</v>
      </c>
      <c r="F18" s="1">
        <v>19334.940999999999</v>
      </c>
      <c r="G18" s="1">
        <f t="shared" si="2"/>
        <v>14800.825346798039</v>
      </c>
      <c r="H18" s="1">
        <f t="shared" si="3"/>
        <v>1.3063420820773928</v>
      </c>
      <c r="K18" s="2" t="s">
        <v>30</v>
      </c>
      <c r="L18" s="2" t="s">
        <v>12</v>
      </c>
      <c r="M18" s="25">
        <f>(H13+H25)/2</f>
        <v>1.0782277893223018</v>
      </c>
      <c r="N18" s="25" t="s">
        <v>89</v>
      </c>
      <c r="O18" s="26">
        <f t="shared" si="4"/>
        <v>1.0723691286180073</v>
      </c>
      <c r="R18" s="22" t="s">
        <v>76</v>
      </c>
      <c r="S18" s="19">
        <f t="shared" si="7"/>
        <v>38</v>
      </c>
      <c r="T18" s="27">
        <f t="shared" si="6"/>
        <v>35824.571720280612</v>
      </c>
    </row>
    <row r="19" spans="1:20" x14ac:dyDescent="0.35">
      <c r="A19" s="1" t="s">
        <v>24</v>
      </c>
      <c r="B19" s="1" t="s">
        <v>56</v>
      </c>
      <c r="C19" s="1">
        <v>18</v>
      </c>
      <c r="D19" s="1">
        <f t="shared" si="0"/>
        <v>324</v>
      </c>
      <c r="E19" s="1">
        <f t="shared" si="1"/>
        <v>413326.04399999999</v>
      </c>
      <c r="F19" s="1">
        <v>22962.558000000001</v>
      </c>
      <c r="G19" s="1">
        <f t="shared" si="2"/>
        <v>15438.663951231538</v>
      </c>
      <c r="H19" s="1">
        <f t="shared" si="3"/>
        <v>1.4873410077799047</v>
      </c>
      <c r="K19" s="2" t="s">
        <v>31</v>
      </c>
      <c r="L19" s="2" t="s">
        <v>13</v>
      </c>
      <c r="M19" s="25">
        <f>(H2+H14+H26)/3</f>
        <v>0.98953851077933497</v>
      </c>
      <c r="N19" s="25" t="s">
        <v>90</v>
      </c>
      <c r="O19" s="26">
        <f t="shared" si="4"/>
        <v>0.98416175231892389</v>
      </c>
      <c r="R19" s="22" t="s">
        <v>92</v>
      </c>
      <c r="S19" s="19">
        <f t="shared" si="7"/>
        <v>39</v>
      </c>
      <c r="T19" s="27">
        <f t="shared" si="6"/>
        <v>30919.913605549202</v>
      </c>
    </row>
    <row r="20" spans="1:20" x14ac:dyDescent="0.35">
      <c r="A20" s="1" t="s">
        <v>25</v>
      </c>
      <c r="B20" s="1" t="s">
        <v>57</v>
      </c>
      <c r="C20" s="1">
        <v>19</v>
      </c>
      <c r="D20" s="1">
        <f t="shared" si="0"/>
        <v>361</v>
      </c>
      <c r="E20" s="1">
        <f t="shared" si="1"/>
        <v>292267.97499999998</v>
      </c>
      <c r="F20" s="1">
        <v>15382.525</v>
      </c>
      <c r="G20" s="1">
        <f t="shared" si="2"/>
        <v>16076.502555665034</v>
      </c>
      <c r="H20" s="1">
        <f t="shared" si="3"/>
        <v>0.95683280282747252</v>
      </c>
      <c r="K20" s="2" t="s">
        <v>32</v>
      </c>
      <c r="L20" s="2" t="s">
        <v>14</v>
      </c>
      <c r="M20" s="25">
        <f>(H3+H15+H27)/3</f>
        <v>0.71792593665829407</v>
      </c>
      <c r="N20" s="25" t="s">
        <v>91</v>
      </c>
      <c r="O20" s="26">
        <f t="shared" si="4"/>
        <v>0.71402501283185715</v>
      </c>
      <c r="R20" s="22" t="s">
        <v>93</v>
      </c>
      <c r="S20" s="19">
        <f t="shared" si="7"/>
        <v>40</v>
      </c>
      <c r="T20" s="27">
        <f t="shared" si="6"/>
        <v>29004.342457697454</v>
      </c>
    </row>
    <row r="21" spans="1:20" x14ac:dyDescent="0.35">
      <c r="A21" s="1" t="s">
        <v>26</v>
      </c>
      <c r="B21" s="1" t="s">
        <v>58</v>
      </c>
      <c r="C21" s="1">
        <v>20</v>
      </c>
      <c r="D21" s="1">
        <f t="shared" si="0"/>
        <v>400</v>
      </c>
      <c r="E21" s="1">
        <f t="shared" si="1"/>
        <v>249015.72</v>
      </c>
      <c r="F21" s="1">
        <v>12450.786</v>
      </c>
      <c r="G21" s="1">
        <f t="shared" si="2"/>
        <v>16714.341160098535</v>
      </c>
      <c r="H21" s="1">
        <f t="shared" si="3"/>
        <v>0.74491634942352702</v>
      </c>
      <c r="R21" s="22" t="s">
        <v>94</v>
      </c>
      <c r="S21" s="19">
        <f t="shared" si="7"/>
        <v>41</v>
      </c>
      <c r="T21" s="27">
        <f t="shared" si="6"/>
        <v>21498.544733336319</v>
      </c>
    </row>
    <row r="22" spans="1:20" x14ac:dyDescent="0.35">
      <c r="A22" s="1" t="s">
        <v>27</v>
      </c>
      <c r="B22" s="1" t="s">
        <v>59</v>
      </c>
      <c r="C22" s="1">
        <v>21</v>
      </c>
      <c r="D22" s="1">
        <f t="shared" si="0"/>
        <v>441</v>
      </c>
      <c r="E22" s="1">
        <f t="shared" si="1"/>
        <v>150744.42599999998</v>
      </c>
      <c r="F22" s="1">
        <v>7178.3059999999996</v>
      </c>
      <c r="G22" s="1">
        <f t="shared" si="2"/>
        <v>17352.179764532033</v>
      </c>
      <c r="H22" s="1">
        <f t="shared" si="3"/>
        <v>0.41368324310888616</v>
      </c>
      <c r="L22" s="18" t="s">
        <v>78</v>
      </c>
      <c r="M22">
        <f>AVERAGE(M9:M20)</f>
        <v>1.0054632873587519</v>
      </c>
    </row>
    <row r="23" spans="1:20" x14ac:dyDescent="0.35">
      <c r="A23" s="1" t="s">
        <v>28</v>
      </c>
      <c r="B23" s="1" t="s">
        <v>60</v>
      </c>
      <c r="C23" s="1">
        <v>22</v>
      </c>
      <c r="D23" s="1">
        <f t="shared" si="0"/>
        <v>484</v>
      </c>
      <c r="E23" s="1">
        <f t="shared" si="1"/>
        <v>422940.16599999997</v>
      </c>
      <c r="F23" s="1">
        <v>19224.553</v>
      </c>
      <c r="G23" s="1">
        <f t="shared" si="2"/>
        <v>17990.018368965528</v>
      </c>
      <c r="H23" s="1">
        <f t="shared" si="3"/>
        <v>1.0686233113115748</v>
      </c>
    </row>
    <row r="24" spans="1:20" x14ac:dyDescent="0.35">
      <c r="A24" s="1" t="s">
        <v>29</v>
      </c>
      <c r="B24" s="1" t="s">
        <v>61</v>
      </c>
      <c r="C24" s="1">
        <v>23</v>
      </c>
      <c r="D24" s="1">
        <f t="shared" si="0"/>
        <v>529</v>
      </c>
      <c r="E24" s="1">
        <f t="shared" si="1"/>
        <v>664752.55500000005</v>
      </c>
      <c r="F24" s="1">
        <v>28902.285</v>
      </c>
      <c r="G24" s="1">
        <f t="shared" si="2"/>
        <v>18627.856973399026</v>
      </c>
      <c r="H24" s="1">
        <f t="shared" si="3"/>
        <v>1.5515625356836846</v>
      </c>
    </row>
    <row r="25" spans="1:20" x14ac:dyDescent="0.35">
      <c r="A25" s="1" t="s">
        <v>30</v>
      </c>
      <c r="B25" s="1" t="s">
        <v>62</v>
      </c>
      <c r="C25" s="1">
        <v>24</v>
      </c>
      <c r="D25" s="1">
        <f t="shared" si="0"/>
        <v>576</v>
      </c>
      <c r="E25" s="1">
        <f t="shared" si="1"/>
        <v>439518.864</v>
      </c>
      <c r="F25" s="1">
        <v>18313.286</v>
      </c>
      <c r="G25" s="1">
        <f t="shared" si="2"/>
        <v>19265.695577832525</v>
      </c>
      <c r="H25" s="1">
        <f t="shared" si="3"/>
        <v>0.95056448525386306</v>
      </c>
    </row>
    <row r="26" spans="1:20" x14ac:dyDescent="0.35">
      <c r="A26" s="1" t="s">
        <v>31</v>
      </c>
      <c r="B26" s="1" t="s">
        <v>63</v>
      </c>
      <c r="C26" s="1">
        <v>25</v>
      </c>
      <c r="D26" s="1">
        <f t="shared" si="0"/>
        <v>625</v>
      </c>
      <c r="E26" s="1">
        <f t="shared" si="1"/>
        <v>880515.15</v>
      </c>
      <c r="F26" s="1">
        <v>35220.606</v>
      </c>
      <c r="G26" s="1">
        <f t="shared" si="2"/>
        <v>19903.534182266023</v>
      </c>
      <c r="H26" s="1">
        <f t="shared" si="3"/>
        <v>1.7695654288061782</v>
      </c>
    </row>
    <row r="27" spans="1:20" x14ac:dyDescent="0.35">
      <c r="A27" s="1" t="s">
        <v>32</v>
      </c>
      <c r="B27" s="1" t="s">
        <v>64</v>
      </c>
      <c r="C27" s="1">
        <v>26</v>
      </c>
      <c r="D27" s="1">
        <f t="shared" si="0"/>
        <v>676</v>
      </c>
      <c r="E27" s="1">
        <f t="shared" si="1"/>
        <v>220818</v>
      </c>
      <c r="F27" s="1">
        <v>8493</v>
      </c>
      <c r="G27" s="1">
        <f t="shared" si="2"/>
        <v>20541.372786699521</v>
      </c>
      <c r="H27" s="1">
        <f t="shared" si="3"/>
        <v>0.41345824780996099</v>
      </c>
    </row>
    <row r="28" spans="1:20" x14ac:dyDescent="0.35">
      <c r="A28" s="1" t="s">
        <v>33</v>
      </c>
      <c r="B28" s="1" t="s">
        <v>65</v>
      </c>
      <c r="C28" s="1">
        <v>27</v>
      </c>
      <c r="D28" s="1">
        <f t="shared" si="0"/>
        <v>729</v>
      </c>
      <c r="E28" s="1">
        <f t="shared" si="1"/>
        <v>531615.79800000007</v>
      </c>
      <c r="F28" s="1">
        <v>19689.474000000002</v>
      </c>
      <c r="G28" s="1">
        <f t="shared" si="2"/>
        <v>21179.21139113302</v>
      </c>
      <c r="H28" s="1">
        <f t="shared" si="3"/>
        <v>0.92966039369356701</v>
      </c>
    </row>
    <row r="29" spans="1:20" x14ac:dyDescent="0.35">
      <c r="A29" s="1" t="s">
        <v>34</v>
      </c>
      <c r="B29" s="1" t="s">
        <v>66</v>
      </c>
      <c r="C29" s="1">
        <v>28</v>
      </c>
      <c r="D29" s="1">
        <f t="shared" si="0"/>
        <v>784</v>
      </c>
      <c r="E29" s="1">
        <f t="shared" si="1"/>
        <v>259978.09600000002</v>
      </c>
      <c r="F29" s="1">
        <v>9284.9320000000007</v>
      </c>
      <c r="G29" s="1">
        <f t="shared" si="2"/>
        <v>21817.049995566515</v>
      </c>
      <c r="H29" s="1">
        <f t="shared" si="3"/>
        <v>0.42558146045807338</v>
      </c>
    </row>
    <row r="30" spans="1:20" x14ac:dyDescent="0.35">
      <c r="A30" s="1" t="s">
        <v>35</v>
      </c>
      <c r="B30" s="1" t="s">
        <v>67</v>
      </c>
      <c r="C30" s="1">
        <v>29</v>
      </c>
      <c r="D30" s="1">
        <f t="shared" si="0"/>
        <v>841</v>
      </c>
      <c r="E30" s="1">
        <f t="shared" si="1"/>
        <v>916487.28999999992</v>
      </c>
      <c r="F30" s="1">
        <v>31603.01</v>
      </c>
      <c r="G30" s="1">
        <f t="shared" si="2"/>
        <v>22454.888600000013</v>
      </c>
      <c r="H30" s="1">
        <f t="shared" si="3"/>
        <v>1.4073999903967451</v>
      </c>
    </row>
    <row r="31" spans="1:20" x14ac:dyDescent="0.35">
      <c r="B31" s="20" t="s">
        <v>37</v>
      </c>
      <c r="C31" s="20">
        <f>SUM(C2:C30)</f>
        <v>435</v>
      </c>
      <c r="D31" s="20">
        <f t="shared" ref="D31:F31" si="8">SUM(D2:D30)</f>
        <v>8555</v>
      </c>
      <c r="E31" s="20">
        <f t="shared" si="8"/>
        <v>7178251.807000001</v>
      </c>
      <c r="F31" s="20">
        <f t="shared" si="8"/>
        <v>392229.29599999997</v>
      </c>
      <c r="G31" s="20">
        <f t="shared" si="2"/>
        <v>281417.36200000014</v>
      </c>
      <c r="H31" s="20">
        <f t="shared" si="3"/>
        <v>1.3937636726194589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Aldona Migała-Warchoł - Alumeco Service Sp. z o.o</dc:creator>
  <cp:lastModifiedBy>Aldona</cp:lastModifiedBy>
  <dcterms:created xsi:type="dcterms:W3CDTF">2015-03-31T08:39:04Z</dcterms:created>
  <dcterms:modified xsi:type="dcterms:W3CDTF">2020-04-29T20:04:42Z</dcterms:modified>
</cp:coreProperties>
</file>